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<sst xmlns="http://schemas.openxmlformats.org/spreadsheetml/2006/main" count="522" uniqueCount="353">
  <si>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</si>
  <si>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</si>
  <si>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</si>
  <si>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</si>
  <si>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</si>
  <si>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</si>
  <si>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</si>
  <si>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</si>
  <si>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</si>
  <si>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</si>
  <si>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</si>
  <si>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</si>
  <si>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</si>
  <si>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</si>
  <si>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</si>
  <si>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</si>
  <si>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</si>
  <si>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</si>
  <si>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</si>
  <si>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</si>
  <si>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</si>
  <si>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</si>
  <si>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</si>
  <si>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</si>
  <si>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</si>
  <si>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</si>
  <si>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</si>
  <si>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</si>
  <si>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</si>
  <si>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</si>
  <si>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</si>
  <si>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</si>
  <si>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</si>
  <si>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</si>
  <si>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</si>
  <si>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</si>
  <si>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</si>
  <si>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</si>
  <si>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</si>
  <si>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</si>
  <si>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</si>
  <si>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</si>
  <si>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</si>
  <si>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</si>
  <si>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</si>
  <si>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</si>
  <si>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</si>
  <si>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</si>
  <si>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</si>
  <si>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</si>
  <si>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</si>
  <si>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</si>
  <si>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</si>
  <si>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</si>
  <si>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</si>
  <si>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</si>
  <si>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</si>
  <si>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</si>
  <si>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</si>
  <si>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</si>
  <si>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</si>
  <si>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</si>
  <si>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</si>
  <si>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</si>
  <si>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</si>
  <si>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</si>
  <si>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</si>
  <si>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</si>
  <si>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</si>
  <si>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</si>
  <si>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</si>
  <si>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</si>
  <si>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</si>
  <si>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</si>
  <si>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</si>
  <si>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</si>
  <si>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</si>
  <si>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</si>
  <si>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</si>
  <si>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</si>
  <si>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</si>
  <si>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</si>
  <si>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</si>
  <si>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</si>
  <si>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</si>
  <si>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</si>
  <si>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</si>
  <si>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</si>
  <si>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</si>
  <si>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</si>
  <si>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</si>
  <si>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</si>
  <si>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</si>
  <si>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</si>
  <si>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</si>
  <si>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</si>
  <si>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</si>
  <si>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</si>
  <si>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</si>
  <si>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</si>
  <si>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</si>
  <si>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</si>
  <si>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</si>
  <si>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</si>
  <si>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</si>
  <si>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</si>
  <si>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</si>
  <si>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</si>
  <si>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</si>
  <si>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</si>
  <si>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</si>
  <si>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</si>
  <si>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</si>
  <si>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</si>
  <si>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</si>
  <si>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</si>
  <si>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</si>
  <si>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</si>
  <si>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</si>
  <si>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</si>
  <si>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</si>
  <si>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</si>
  <si>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</si>
  <si>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</si>
  <si>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</si>
  <si>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</si>
  <si>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</si>
  <si>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</si>
  <si>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</si>
  <si>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</si>
  <si>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</si>
  <si>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</si>
  <si>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</si>
  <si>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</si>
  <si>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</si>
  <si>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</si>
  <si>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</si>
  <si>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</si>
  <si>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</si>
  <si>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</si>
  <si>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</si>
  <si>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</si>
  <si>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</si>
  <si>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</si>
  <si>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</si>
  <si>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</si>
  <si>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</si>
  <si>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</si>
  <si>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</si>
  <si>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</si>
  <si>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</si>
  <si>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</si>
  <si>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</si>
  <si>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</si>
  <si>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</si>
  <si>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</si>
  <si>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</si>
  <si>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</si>
  <si>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</si>
  <si>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</si>
  <si>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</si>
  <si>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</si>
  <si>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</si>
  <si>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</si>
  <si>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</si>
  <si>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</si>
  <si>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</si>
  <si>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</si>
  <si>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</si>
  <si>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</si>
  <si>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</si>
  <si>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</si>
  <si>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</si>
  <si>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</si>
  <si>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</si>
  <si>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</si>
  <si>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</si>
  <si>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</si>
  <si>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</si>
  <si>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</si>
  <si>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</si>
  <si>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</si>
  <si>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</si>
  <si>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</si>
  <si>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</si>
  <si>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</si>
  <si>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</si>
  <si>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</si>
  <si>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</si>
  <si>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</si>
  <si>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</si>
  <si>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</si>
  <si>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</si>
  <si>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</si>
  <si>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</si>
  <si>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</si>
  <si>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</si>
  <si>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</si>
  <si>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</si>
  <si>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</si>
  <si>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</si>
  <si>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</si>
  <si>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</si>
  <si>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</si>
  <si>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</si>
  <si>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</si>
  <si>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</si>
  <si>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</si>
  <si>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</si>
  <si>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</si>
  <si>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</si>
  <si>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</si>
  <si>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</si>
  <si>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</si>
  <si>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</si>
  <si>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</si>
  <si>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</si>
  <si>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</si>
  <si>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</si>
  <si>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</si>
  <si>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</si>
  <si>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</si>
  <si>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</si>
  <si>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</si>
  <si>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</si>
  <si>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</si>
  <si>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</si>
  <si>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</si>
  <si>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</si>
  <si>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</si>
  <si>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</si>
  <si>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</si>
  <si>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</si>
  <si>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</si>
  <si>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</si>
  <si>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</si>
  <si>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</si>
  <si>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</si>
  <si>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</si>
  <si>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</si>
  <si>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</si>
  <si>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</si>
  <si>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</si>
  <si>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</si>
  <si>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</si>
  <si>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</si>
  <si>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</si>
  <si>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</si>
  <si>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</si>
  <si>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</si>
  <si>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</si>
  <si>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</si>
  <si>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</si>
  <si>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</si>
  <si>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</si>
  <si>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</si>
  <si>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</si>
  <si>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</si>
  <si>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</si>
  <si>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</si>
  <si>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</si>
  <si>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</si>
  <si>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</si>
  <si>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</si>
  <si>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</si>
  <si>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</si>
  <si>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</si>
  <si>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</si>
  <si>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</si>
  <si>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</si>
  <si>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</si>
  <si>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</si>
  <si>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</si>
  <si>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</si>
  <si>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</si>
  <si>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</si>
  <si>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</si>
  <si>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</si>
  <si>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</si>
  <si>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</si>
  <si>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</si>
  <si>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</si>
  <si>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</si>
  <si>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</si>
  <si>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</si>
  <si>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</si>
  <si>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</si>
  <si>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</si>
  <si>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</si>
  <si>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</si>
  <si>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</si>
  <si>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</si>
  <si>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</si>
  <si>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</si>
  <si>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</si>
  <si>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</si>
  <si>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</si>
  <si>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</si>
  <si>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</si>
  <si>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</si>
  <si>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</si>
  <si>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</si>
  <si>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</si>
  <si>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</si>
  <si>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</si>
  <si>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</si>
  <si>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</si>
  <si>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</si>
  <si>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</si>
  <si>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</si>
  <si>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</si>
  <si>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</si>
  <si>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</si>
  <si>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</si>
  <si>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</si>
  <si>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</si>
  <si>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</si>
  <si>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</si>
  <si>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</si>
  <si>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</si>
  <si>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</si>
  <si>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</si>
  <si>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</si>
  <si>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</si>
  <si>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</si>
  <si>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</si>
  <si>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</si>
  <si>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</si>
  <si>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</si>
  <si>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</si>
  <si>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</si>
  <si>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</si>
  <si>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</si>
  <si>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</si>
  <si>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</si>
  <si>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</si>
  <si>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</si>
  <si>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</si>
  <si>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</si>
  <si>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</si>
  <si>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</si>
  <si>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</si>
  <si>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</si>
  <si>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</si>
  <si>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</si>
  <si>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</si>
  <si>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</si>
  <si>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</si>
  <si>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</si>
  <si>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МАРИЕТА ГАНЕВА</t>
  </si>
  <si>
    <t>ДОНЧО ЗАХАРИЕВ</t>
  </si>
  <si>
    <t>ОБЩИНА ТРЯВНА</t>
  </si>
  <si>
    <t>ГР.ТРЯВНА УЛ. "АНГЕЛ КЪНЧЕВ" 21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</si>
</sst>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74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7" applyFont="1" applyFill="1" applyAlignment="1" applyProtection="1">
      <alignment horizontal="right"/>
      <protection/>
    </xf>
    <xf numFmtId="0" fontId="151" fillId="26" borderId="0" xfId="37" applyFont="1" applyFill="1" applyBorder="1" applyAlignment="1" applyProtection="1">
      <alignment horizontal="center"/>
      <protection/>
    </xf>
    <xf numFmtId="174" fontId="152" fillId="26" borderId="0" xfId="39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7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154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78" fontId="21" fillId="26" borderId="24" xfId="33" applyNumberFormat="1" applyFont="1" applyFill="1" applyBorder="1" applyAlignment="1">
      <alignment horizontal="center"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2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79" fontId="16" fillId="26" borderId="20" xfId="33" applyNumberFormat="1" applyFont="1" applyFill="1" applyBorder="1" applyAlignment="1">
      <alignment horizontal="left"/>
      <protection/>
    </xf>
    <xf numFmtId="179" fontId="16" fillId="26" borderId="24" xfId="33" applyNumberFormat="1" applyFont="1" applyFill="1" applyBorder="1" applyAlignment="1">
      <alignment horizontal="left"/>
      <protection/>
    </xf>
    <xf numFmtId="177" fontId="30" fillId="26" borderId="0" xfId="33" applyNumberFormat="1" applyFont="1" applyFill="1" applyBorder="1">
      <alignment/>
      <protection/>
    </xf>
    <xf numFmtId="0" fontId="152" fillId="26" borderId="18" xfId="33" applyFont="1" applyFill="1" applyBorder="1">
      <alignment/>
      <protection/>
    </xf>
    <xf numFmtId="177" fontId="30" fillId="26" borderId="22" xfId="33" applyNumberFormat="1" applyFont="1" applyFill="1" applyBorder="1">
      <alignment/>
      <protection/>
    </xf>
    <xf numFmtId="0" fontId="153" fillId="26" borderId="18" xfId="33" applyFont="1" applyFill="1" applyBorder="1">
      <alignment/>
      <protection/>
    </xf>
    <xf numFmtId="176" fontId="30" fillId="26" borderId="22" xfId="33" applyNumberFormat="1" applyFont="1" applyFill="1" applyBorder="1" applyAlignment="1">
      <alignment horizontal="left"/>
      <protection/>
    </xf>
    <xf numFmtId="181" fontId="155" fillId="39" borderId="25" xfId="0" applyNumberFormat="1" applyFont="1" applyFill="1" applyBorder="1" applyAlignment="1" applyProtection="1" quotePrefix="1">
      <alignment horizontal="center"/>
      <protection/>
    </xf>
    <xf numFmtId="180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78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75" fontId="22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50" fillId="40" borderId="29" xfId="33" applyFont="1" applyFill="1" applyBorder="1">
      <alignment/>
      <protection/>
    </xf>
    <xf numFmtId="0" fontId="152" fillId="40" borderId="30" xfId="33" applyFont="1" applyFill="1" applyBorder="1">
      <alignment/>
      <protection/>
    </xf>
    <xf numFmtId="0" fontId="152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6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39" applyNumberFormat="1" applyFont="1" applyFill="1" applyAlignment="1" applyProtection="1">
      <alignment/>
      <protection/>
    </xf>
    <xf numFmtId="182" fontId="14" fillId="37" borderId="0" xfId="38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5" xfId="0" applyNumberFormat="1" applyFont="1" applyFill="1" applyBorder="1" applyAlignment="1" applyProtection="1" quotePrefix="1">
      <alignment horizontal="center"/>
      <protection/>
    </xf>
    <xf numFmtId="180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5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8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43" fillId="26" borderId="32" xfId="0" applyNumberFormat="1" applyFont="1" applyFill="1" applyBorder="1" applyAlignment="1" applyProtection="1">
      <alignment horizontal="center"/>
      <protection/>
    </xf>
    <xf numFmtId="174" fontId="12" fillId="26" borderId="32" xfId="0" applyNumberFormat="1" applyFont="1" applyFill="1" applyBorder="1" applyAlignment="1" applyProtection="1">
      <alignment horizontal="center"/>
      <protection/>
    </xf>
    <xf numFmtId="174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0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2" fillId="33" borderId="0" xfId="39" applyNumberFormat="1" applyFont="1" applyFill="1" applyBorder="1" applyAlignment="1" applyProtection="1">
      <alignment/>
      <protection/>
    </xf>
    <xf numFmtId="38" fontId="22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22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180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174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39" applyNumberFormat="1" applyFont="1" applyFill="1" applyBorder="1" applyAlignment="1" applyProtection="1">
      <alignment/>
      <protection/>
    </xf>
    <xf numFmtId="38" fontId="22" fillId="45" borderId="48" xfId="39" applyNumberFormat="1" applyFont="1" applyFill="1" applyBorder="1" applyAlignment="1" applyProtection="1">
      <alignment/>
      <protection/>
    </xf>
    <xf numFmtId="38" fontId="22" fillId="45" borderId="49" xfId="39" applyNumberFormat="1" applyFont="1" applyFill="1" applyBorder="1" applyAlignment="1" applyProtection="1">
      <alignment/>
      <protection/>
    </xf>
    <xf numFmtId="38" fontId="22" fillId="46" borderId="47" xfId="39" applyNumberFormat="1" applyFont="1" applyFill="1" applyBorder="1" applyAlignment="1" applyProtection="1">
      <alignment/>
      <protection/>
    </xf>
    <xf numFmtId="38" fontId="22" fillId="46" borderId="48" xfId="39" applyNumberFormat="1" applyFont="1" applyFill="1" applyBorder="1" applyAlignment="1" applyProtection="1">
      <alignment/>
      <protection/>
    </xf>
    <xf numFmtId="38" fontId="22" fillId="46" borderId="49" xfId="39" applyNumberFormat="1" applyFont="1" applyFill="1" applyBorder="1" applyAlignment="1" applyProtection="1">
      <alignment/>
      <protection/>
    </xf>
    <xf numFmtId="38" fontId="22" fillId="33" borderId="50" xfId="39" applyNumberFormat="1" applyFont="1" applyFill="1" applyBorder="1" applyAlignment="1" applyProtection="1">
      <alignment/>
      <protection/>
    </xf>
    <xf numFmtId="38" fontId="22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22" fillId="33" borderId="60" xfId="39" applyNumberFormat="1" applyFont="1" applyFill="1" applyBorder="1" applyAlignment="1" applyProtection="1">
      <alignment/>
      <protection/>
    </xf>
    <xf numFmtId="38" fontId="22" fillId="33" borderId="20" xfId="39" applyNumberFormat="1" applyFont="1" applyFill="1" applyBorder="1" applyAlignment="1" applyProtection="1">
      <alignment/>
      <protection/>
    </xf>
    <xf numFmtId="38" fontId="22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83" fontId="162" fillId="33" borderId="32" xfId="0" applyNumberFormat="1" applyFont="1" applyFill="1" applyBorder="1" applyAlignment="1" applyProtection="1">
      <alignment horizontal="center"/>
      <protection locked="0"/>
    </xf>
    <xf numFmtId="183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22" fillId="33" borderId="67" xfId="39" applyNumberFormat="1" applyFont="1" applyFill="1" applyBorder="1" applyAlignment="1" applyProtection="1">
      <alignment/>
      <protection/>
    </xf>
    <xf numFmtId="38" fontId="22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22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3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74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73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43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43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43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43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43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43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43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43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2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22" fillId="44" borderId="60" xfId="39" applyNumberFormat="1" applyFont="1" applyFill="1" applyBorder="1" applyAlignment="1" applyProtection="1">
      <alignment horizontal="center"/>
      <protection/>
    </xf>
    <xf numFmtId="38" fontId="22" fillId="44" borderId="20" xfId="39" applyNumberFormat="1" applyFont="1" applyFill="1" applyBorder="1" applyAlignment="1" applyProtection="1">
      <alignment horizontal="center"/>
      <protection/>
    </xf>
    <xf numFmtId="38" fontId="22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22" fillId="33" borderId="60" xfId="39" applyNumberFormat="1" applyFont="1" applyFill="1" applyBorder="1" applyAlignment="1" applyProtection="1">
      <alignment horizontal="center"/>
      <protection/>
    </xf>
    <xf numFmtId="38" fontId="22" fillId="33" borderId="20" xfId="39" applyNumberFormat="1" applyFont="1" applyFill="1" applyBorder="1" applyAlignment="1" applyProtection="1">
      <alignment horizontal="center"/>
      <protection/>
    </xf>
    <xf numFmtId="38" fontId="22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74" fontId="5" fillId="39" borderId="71" xfId="35" applyNumberFormat="1" applyFont="1" applyFill="1" applyBorder="1" applyAlignment="1" applyProtection="1">
      <alignment horizontal="left"/>
      <protection/>
    </xf>
    <xf numFmtId="174" fontId="5" fillId="39" borderId="43" xfId="35" applyNumberFormat="1" applyFont="1" applyFill="1" applyBorder="1" applyAlignment="1" applyProtection="1">
      <alignment horizontal="left"/>
      <protection/>
    </xf>
    <xf numFmtId="174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22" fillId="33" borderId="67" xfId="39" applyNumberFormat="1" applyFont="1" applyFill="1" applyBorder="1" applyAlignment="1" applyProtection="1">
      <alignment horizontal="left"/>
      <protection/>
    </xf>
    <xf numFmtId="38" fontId="22" fillId="33" borderId="50" xfId="39" applyNumberFormat="1" applyFont="1" applyFill="1" applyBorder="1" applyAlignment="1" applyProtection="1">
      <alignment horizontal="left"/>
      <protection/>
    </xf>
    <xf numFmtId="38" fontId="22" fillId="33" borderId="51" xfId="39" applyNumberFormat="1" applyFont="1" applyFill="1" applyBorder="1" applyAlignment="1" applyProtection="1">
      <alignment horizontal="left"/>
      <protection/>
    </xf>
    <xf numFmtId="38" fontId="22" fillId="33" borderId="66" xfId="39" applyNumberFormat="1" applyFont="1" applyFill="1" applyBorder="1" applyAlignment="1" applyProtection="1">
      <alignment horizontal="left"/>
      <protection/>
    </xf>
    <xf numFmtId="38" fontId="22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5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4" fillId="26" borderId="0" xfId="0" applyNumberFormat="1" applyFont="1" applyFill="1" applyBorder="1" applyAlignment="1" applyProtection="1">
      <alignment horizontal="right"/>
      <protection/>
    </xf>
    <xf numFmtId="174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0" fontId="166" fillId="41" borderId="26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4" fillId="47" borderId="93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5" xfId="0" applyNumberFormat="1" applyFont="1" applyFill="1" applyBorder="1" applyAlignment="1" applyProtection="1" quotePrefix="1">
      <alignment horizontal="center"/>
      <protection/>
    </xf>
    <xf numFmtId="191" fontId="165" fillId="42" borderId="25" xfId="0" applyNumberFormat="1" applyFont="1" applyFill="1" applyBorder="1" applyAlignment="1" applyProtection="1" quotePrefix="1">
      <alignment horizontal="center"/>
      <protection/>
    </xf>
    <xf numFmtId="191" fontId="166" fillId="41" borderId="25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43" fillId="44" borderId="111" xfId="0" applyNumberFormat="1" applyFont="1" applyFill="1" applyBorder="1" applyAlignment="1" applyProtection="1">
      <alignment/>
      <protection/>
    </xf>
    <xf numFmtId="184" fontId="43" fillId="44" borderId="96" xfId="0" applyNumberFormat="1" applyFont="1" applyFill="1" applyBorder="1" applyAlignment="1" applyProtection="1">
      <alignment/>
      <protection/>
    </xf>
    <xf numFmtId="184" fontId="43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43" fillId="44" borderId="114" xfId="0" applyNumberFormat="1" applyFont="1" applyFill="1" applyBorder="1" applyAlignment="1" applyProtection="1">
      <alignment/>
      <protection/>
    </xf>
    <xf numFmtId="184" fontId="12" fillId="44" borderId="113" xfId="35" applyNumberFormat="1" applyFont="1" applyFill="1" applyBorder="1" applyAlignment="1" applyProtection="1">
      <alignment/>
      <protection/>
    </xf>
    <xf numFmtId="0" fontId="169" fillId="49" borderId="0" xfId="36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22" fillId="45" borderId="0" xfId="39" applyNumberFormat="1" applyFont="1" applyFill="1" applyBorder="1" applyAlignment="1" applyProtection="1">
      <alignment/>
      <protection/>
    </xf>
    <xf numFmtId="0" fontId="170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70" fillId="35" borderId="0" xfId="38" applyFont="1" applyFill="1" applyBorder="1" applyAlignment="1" applyProtection="1">
      <alignment/>
      <protection/>
    </xf>
    <xf numFmtId="0" fontId="169" fillId="33" borderId="0" xfId="36" applyFont="1" applyFill="1" applyBorder="1" applyAlignment="1" applyProtection="1">
      <alignment horizontal="center"/>
      <protection/>
    </xf>
    <xf numFmtId="172" fontId="66" fillId="50" borderId="32" xfId="38" applyNumberFormat="1" applyFont="1" applyFill="1" applyBorder="1" applyAlignment="1" applyProtection="1">
      <alignment horizontal="center" vertical="center"/>
      <protection locked="0"/>
    </xf>
    <xf numFmtId="174" fontId="150" fillId="26" borderId="0" xfId="39" applyNumberFormat="1" applyFont="1" applyFill="1" applyAlignment="1" applyProtection="1">
      <alignment/>
      <protection/>
    </xf>
    <xf numFmtId="0" fontId="153" fillId="35" borderId="0" xfId="38" applyFont="1" applyFill="1" applyBorder="1" applyProtection="1">
      <alignment/>
      <protection/>
    </xf>
    <xf numFmtId="0" fontId="171" fillId="35" borderId="0" xfId="38" applyFont="1" applyFill="1" applyBorder="1" applyProtection="1">
      <alignment/>
      <protection/>
    </xf>
    <xf numFmtId="0" fontId="171" fillId="35" borderId="0" xfId="38" applyFont="1" applyFill="1" applyProtection="1">
      <alignment/>
      <protection/>
    </xf>
    <xf numFmtId="180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72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74" fontId="8" fillId="33" borderId="0" xfId="39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26" borderId="50" xfId="0" applyFont="1" applyFill="1" applyBorder="1" applyAlignment="1" applyProtection="1">
      <alignment horizontal="center"/>
      <protection locked="0"/>
    </xf>
    <xf numFmtId="172" fontId="174" fillId="33" borderId="32" xfId="38" applyNumberFormat="1" applyFont="1" applyFill="1" applyBorder="1" applyAlignment="1" applyProtection="1">
      <alignment horizontal="center" vertical="center"/>
      <protection/>
    </xf>
    <xf numFmtId="172" fontId="175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76" fontId="176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79" fontId="176" fillId="26" borderId="0" xfId="33" applyNumberFormat="1" applyFont="1" applyFill="1" applyBorder="1" applyAlignment="1">
      <alignment horizontal="center"/>
      <protection/>
    </xf>
    <xf numFmtId="0" fontId="23" fillId="33" borderId="0" xfId="33" applyFont="1" applyFill="1">
      <alignment/>
      <protection/>
    </xf>
    <xf numFmtId="179" fontId="176" fillId="33" borderId="0" xfId="33" applyNumberFormat="1" applyFont="1" applyFill="1" applyBorder="1" applyAlignment="1">
      <alignment/>
      <protection/>
    </xf>
    <xf numFmtId="179" fontId="177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79" fontId="153" fillId="33" borderId="0" xfId="33" applyNumberFormat="1" applyFont="1" applyFill="1" applyBorder="1" applyAlignment="1">
      <alignment/>
      <protection/>
    </xf>
    <xf numFmtId="179" fontId="72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76" fontId="72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84" fontId="6" fillId="33" borderId="66" xfId="0" applyNumberFormat="1" applyFont="1" applyFill="1" applyBorder="1" applyAlignment="1" applyProtection="1">
      <alignment horizontal="right"/>
      <protection/>
    </xf>
    <xf numFmtId="184" fontId="6" fillId="26" borderId="66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8" fillId="33" borderId="74" xfId="0" applyNumberFormat="1" applyFont="1" applyFill="1" applyBorder="1" applyAlignment="1" applyProtection="1" quotePrefix="1">
      <alignment/>
      <protection/>
    </xf>
    <xf numFmtId="174" fontId="179" fillId="33" borderId="74" xfId="0" applyNumberFormat="1" applyFont="1" applyFill="1" applyBorder="1" applyAlignment="1" applyProtection="1" quotePrefix="1">
      <alignment/>
      <protection/>
    </xf>
    <xf numFmtId="174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8" fillId="33" borderId="119" xfId="0" applyNumberFormat="1" applyFont="1" applyFill="1" applyBorder="1" applyAlignment="1" applyProtection="1" quotePrefix="1">
      <alignment/>
      <protection/>
    </xf>
    <xf numFmtId="174" fontId="178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8" fillId="26" borderId="119" xfId="0" applyNumberFormat="1" applyFont="1" applyFill="1" applyBorder="1" applyAlignment="1" applyProtection="1" quotePrefix="1">
      <alignment/>
      <protection/>
    </xf>
    <xf numFmtId="174" fontId="179" fillId="26" borderId="37" xfId="0" applyNumberFormat="1" applyFont="1" applyFill="1" applyBorder="1" applyAlignment="1" applyProtection="1" quotePrefix="1">
      <alignment/>
      <protection/>
    </xf>
    <xf numFmtId="174" fontId="178" fillId="33" borderId="90" xfId="0" applyNumberFormat="1" applyFont="1" applyFill="1" applyBorder="1" applyAlignment="1" applyProtection="1" quotePrefix="1">
      <alignment/>
      <protection/>
    </xf>
    <xf numFmtId="174" fontId="179" fillId="33" borderId="91" xfId="0" applyNumberFormat="1" applyFont="1" applyFill="1" applyBorder="1" applyAlignment="1" applyProtection="1" quotePrefix="1">
      <alignment/>
      <protection/>
    </xf>
    <xf numFmtId="174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82" fontId="48" fillId="52" borderId="121" xfId="0" applyNumberFormat="1" applyFont="1" applyFill="1" applyBorder="1" applyAlignment="1" applyProtection="1">
      <alignment horizontal="center"/>
      <protection/>
    </xf>
    <xf numFmtId="182" fontId="50" fillId="43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81" fillId="43" borderId="121" xfId="0" applyNumberFormat="1" applyFont="1" applyFill="1" applyBorder="1" applyAlignment="1" applyProtection="1">
      <alignment horizontal="center"/>
      <protection/>
    </xf>
    <xf numFmtId="182" fontId="48" fillId="53" borderId="121" xfId="0" applyNumberFormat="1" applyFont="1" applyFill="1" applyBorder="1" applyAlignment="1" applyProtection="1">
      <alignment horizontal="center"/>
      <protection/>
    </xf>
    <xf numFmtId="182" fontId="50" fillId="53" borderId="121" xfId="0" applyNumberFormat="1" applyFont="1" applyFill="1" applyBorder="1" applyAlignment="1" applyProtection="1">
      <alignment horizontal="center"/>
      <protection/>
    </xf>
    <xf numFmtId="182" fontId="182" fillId="53" borderId="121" xfId="0" applyNumberFormat="1" applyFont="1" applyFill="1" applyBorder="1" applyAlignment="1" applyProtection="1">
      <alignment horizontal="center"/>
      <protection/>
    </xf>
    <xf numFmtId="182" fontId="181" fillId="53" borderId="121" xfId="0" applyNumberFormat="1" applyFont="1" applyFill="1" applyBorder="1" applyAlignment="1" applyProtection="1">
      <alignment horizontal="center"/>
      <protection/>
    </xf>
    <xf numFmtId="182" fontId="48" fillId="40" borderId="121" xfId="0" applyNumberFormat="1" applyFont="1" applyFill="1" applyBorder="1" applyAlignment="1" applyProtection="1">
      <alignment horizontal="center"/>
      <protection/>
    </xf>
    <xf numFmtId="182" fontId="49" fillId="40" borderId="121" xfId="0" applyNumberFormat="1" applyFont="1" applyFill="1" applyBorder="1" applyAlignment="1" applyProtection="1">
      <alignment horizontal="center"/>
      <protection/>
    </xf>
    <xf numFmtId="182" fontId="183" fillId="40" borderId="121" xfId="0" applyNumberFormat="1" applyFont="1" applyFill="1" applyBorder="1" applyAlignment="1" applyProtection="1">
      <alignment horizontal="center"/>
      <protection/>
    </xf>
    <xf numFmtId="182" fontId="184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43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43" fillId="43" borderId="110" xfId="0" applyNumberFormat="1" applyFont="1" applyFill="1" applyBorder="1" applyAlignment="1" applyProtection="1">
      <alignment horizontal="center"/>
      <protection locked="0"/>
    </xf>
    <xf numFmtId="176" fontId="176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77" fontId="176" fillId="38" borderId="0" xfId="33" applyNumberFormat="1" applyFont="1" applyFill="1" applyBorder="1">
      <alignment/>
      <protection/>
    </xf>
    <xf numFmtId="179" fontId="176" fillId="26" borderId="0" xfId="33" applyNumberFormat="1" applyFont="1" applyFill="1" applyBorder="1" applyAlignment="1">
      <alignment horizontal="center"/>
      <protection/>
    </xf>
    <xf numFmtId="179" fontId="177" fillId="33" borderId="0" xfId="33" applyNumberFormat="1" applyFont="1" applyFill="1" applyBorder="1" applyAlignment="1">
      <alignment horizontal="center"/>
      <protection/>
    </xf>
    <xf numFmtId="177" fontId="177" fillId="51" borderId="0" xfId="33" applyNumberFormat="1" applyFont="1" applyFill="1" applyBorder="1" applyAlignment="1">
      <alignment horizontal="center"/>
      <protection/>
    </xf>
    <xf numFmtId="177" fontId="176" fillId="33" borderId="0" xfId="33" applyNumberFormat="1" applyFont="1" applyFill="1" applyBorder="1" applyAlignment="1">
      <alignment horizontal="center"/>
      <protection/>
    </xf>
    <xf numFmtId="176" fontId="176" fillId="26" borderId="0" xfId="33" applyNumberFormat="1" applyFont="1" applyFill="1" applyBorder="1" applyAlignment="1">
      <alignment horizontal="center"/>
      <protection/>
    </xf>
    <xf numFmtId="178" fontId="176" fillId="26" borderId="20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176" fillId="38" borderId="0" xfId="33" applyNumberFormat="1" applyFont="1" applyFill="1" applyBorder="1" applyAlignment="1">
      <alignment horizontal="center"/>
      <protection/>
    </xf>
    <xf numFmtId="186" fontId="185" fillId="46" borderId="33" xfId="33" applyNumberFormat="1" applyFont="1" applyFill="1" applyBorder="1" applyAlignment="1" applyProtection="1">
      <alignment horizontal="center" vertical="center"/>
      <protection locked="0"/>
    </xf>
    <xf numFmtId="186" fontId="185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22" fillId="46" borderId="47" xfId="39" applyNumberFormat="1" applyFont="1" applyFill="1" applyBorder="1" applyAlignment="1" applyProtection="1">
      <alignment horizontal="center"/>
      <protection/>
    </xf>
    <xf numFmtId="38" fontId="22" fillId="46" borderId="48" xfId="39" applyNumberFormat="1" applyFont="1" applyFill="1" applyBorder="1" applyAlignment="1" applyProtection="1">
      <alignment horizontal="center"/>
      <protection/>
    </xf>
    <xf numFmtId="38" fontId="22" fillId="46" borderId="49" xfId="39" applyNumberFormat="1" applyFont="1" applyFill="1" applyBorder="1" applyAlignment="1" applyProtection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38" fontId="57" fillId="33" borderId="67" xfId="39" applyNumberFormat="1" applyFont="1" applyFill="1" applyBorder="1" applyAlignment="1" applyProtection="1">
      <alignment horizontal="center"/>
      <protection/>
    </xf>
    <xf numFmtId="38" fontId="57" fillId="33" borderId="50" xfId="39" applyNumberFormat="1" applyFont="1" applyFill="1" applyBorder="1" applyAlignment="1" applyProtection="1">
      <alignment horizontal="center"/>
      <protection/>
    </xf>
    <xf numFmtId="38" fontId="57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3" fillId="47" borderId="65" xfId="39" applyNumberFormat="1" applyFont="1" applyFill="1" applyBorder="1" applyAlignment="1" applyProtection="1">
      <alignment horizontal="center"/>
      <protection/>
    </xf>
    <xf numFmtId="38" fontId="163" fillId="47" borderId="54" xfId="39" applyNumberFormat="1" applyFont="1" applyFill="1" applyBorder="1" applyAlignment="1" applyProtection="1">
      <alignment horizontal="center"/>
      <protection/>
    </xf>
    <xf numFmtId="38" fontId="163" fillId="47" borderId="55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186" fillId="26" borderId="0" xfId="35" applyFont="1" applyFill="1" applyBorder="1" applyAlignment="1" applyProtection="1">
      <alignment horizontal="center"/>
      <protection/>
    </xf>
    <xf numFmtId="185" fontId="160" fillId="33" borderId="33" xfId="35" applyNumberFormat="1" applyFont="1" applyFill="1" applyBorder="1" applyAlignment="1" applyProtection="1">
      <alignment horizontal="center"/>
      <protection/>
    </xf>
    <xf numFmtId="185" fontId="160" fillId="33" borderId="48" xfId="35" applyNumberFormat="1" applyFont="1" applyFill="1" applyBorder="1" applyAlignment="1" applyProtection="1">
      <alignment horizontal="center"/>
      <protection/>
    </xf>
    <xf numFmtId="185" fontId="160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85" fontId="187" fillId="26" borderId="0" xfId="35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187" fontId="150" fillId="33" borderId="33" xfId="37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9" fillId="36" borderId="33" xfId="69" applyFill="1" applyBorder="1" applyAlignment="1" applyProtection="1">
      <alignment horizontal="center" vertical="center"/>
      <protection locked="0"/>
    </xf>
    <xf numFmtId="0" fontId="188" fillId="36" borderId="48" xfId="69" applyFont="1" applyFill="1" applyBorder="1" applyAlignment="1" applyProtection="1">
      <alignment horizontal="center" vertical="center"/>
      <protection locked="0"/>
    </xf>
    <xf numFmtId="0" fontId="188" fillId="36" borderId="34" xfId="69" applyFont="1" applyFill="1" applyBorder="1" applyAlignment="1" applyProtection="1">
      <alignment horizontal="center" vertical="center"/>
      <protection locked="0"/>
    </xf>
    <xf numFmtId="38" fontId="149" fillId="33" borderId="33" xfId="69" applyNumberFormat="1" applyFill="1" applyBorder="1" applyAlignment="1" applyProtection="1">
      <alignment horizontal="center" vertical="center"/>
      <protection locked="0"/>
    </xf>
    <xf numFmtId="38" fontId="189" fillId="33" borderId="48" xfId="69" applyNumberFormat="1" applyFont="1" applyFill="1" applyBorder="1" applyAlignment="1" applyProtection="1">
      <alignment horizontal="center" vertical="center"/>
      <protection locked="0"/>
    </xf>
    <xf numFmtId="38" fontId="189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 quotePrefix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90" fillId="26" borderId="50" xfId="33" applyFont="1" applyFill="1" applyBorder="1" applyAlignment="1" applyProtection="1" quotePrefix="1">
      <alignment horizontal="center"/>
      <protection/>
    </xf>
    <xf numFmtId="0" fontId="191" fillId="38" borderId="21" xfId="38" applyFont="1" applyFill="1" applyBorder="1" applyAlignment="1" applyProtection="1">
      <alignment horizontal="center" vertical="center" wrapText="1"/>
      <protection locked="0"/>
    </xf>
    <xf numFmtId="0" fontId="191" fillId="38" borderId="22" xfId="38" applyFont="1" applyFill="1" applyBorder="1" applyAlignment="1" applyProtection="1">
      <alignment horizontal="center" vertical="center" wrapText="1"/>
      <protection locked="0"/>
    </xf>
    <xf numFmtId="0" fontId="191" fillId="38" borderId="23" xfId="38" applyFont="1" applyFill="1" applyBorder="1" applyAlignment="1" applyProtection="1">
      <alignment horizontal="center" vertical="center" wrapText="1"/>
      <protection locked="0"/>
    </xf>
    <xf numFmtId="0" fontId="192" fillId="33" borderId="66" xfId="36" applyFont="1" applyFill="1" applyBorder="1" applyAlignment="1" applyProtection="1">
      <alignment horizontal="center"/>
      <protection/>
    </xf>
    <xf numFmtId="0" fontId="192" fillId="33" borderId="0" xfId="36" applyFont="1" applyFill="1" applyBorder="1" applyAlignment="1" applyProtection="1">
      <alignment horizontal="center"/>
      <protection/>
    </xf>
    <xf numFmtId="0" fontId="192" fillId="33" borderId="35" xfId="36" applyFont="1" applyFill="1" applyBorder="1" applyAlignment="1" applyProtection="1">
      <alignment horizontal="center"/>
      <protection/>
    </xf>
    <xf numFmtId="0" fontId="169" fillId="49" borderId="119" xfId="36" applyFont="1" applyFill="1" applyBorder="1" applyAlignment="1" applyProtection="1">
      <alignment horizont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7" fillId="33" borderId="0" xfId="35" applyNumberFormat="1" applyFont="1" applyFill="1" applyBorder="1" applyAlignment="1" applyProtection="1">
      <alignment horizontal="center"/>
      <protection/>
    </xf>
    <xf numFmtId="0" fontId="190" fillId="33" borderId="50" xfId="33" applyFont="1" applyFill="1" applyBorder="1" applyAlignment="1" applyProtection="1" quotePrefix="1">
      <alignment horizontal="center"/>
      <protection/>
    </xf>
    <xf numFmtId="185" fontId="4" fillId="26" borderId="33" xfId="35" applyNumberFormat="1" applyFont="1" applyFill="1" applyBorder="1" applyAlignment="1" applyProtection="1">
      <alignment horizontal="center"/>
      <protection/>
    </xf>
    <xf numFmtId="185" fontId="4" fillId="26" borderId="48" xfId="35" applyNumberFormat="1" applyFont="1" applyFill="1" applyBorder="1" applyAlignment="1" applyProtection="1">
      <alignment horizontal="center"/>
      <protection/>
    </xf>
    <xf numFmtId="185" fontId="4" fillId="26" borderId="34" xfId="35" applyNumberFormat="1" applyFont="1" applyFill="1" applyBorder="1" applyAlignment="1" applyProtection="1">
      <alignment horizontal="center"/>
      <protection/>
    </xf>
    <xf numFmtId="0" fontId="192" fillId="33" borderId="119" xfId="36" applyFont="1" applyFill="1" applyBorder="1" applyAlignment="1" applyProtection="1">
      <alignment horizontal="center"/>
      <protection/>
    </xf>
    <xf numFmtId="0" fontId="192" fillId="33" borderId="126" xfId="36" applyFont="1" applyFill="1" applyBorder="1" applyAlignment="1" applyProtection="1">
      <alignment horizontal="center"/>
      <protection/>
    </xf>
    <xf numFmtId="0" fontId="22" fillId="36" borderId="124" xfId="38" applyFont="1" applyFill="1" applyBorder="1" applyAlignment="1" applyProtection="1" quotePrefix="1">
      <alignment horizontal="center" wrapText="1"/>
      <protection/>
    </xf>
    <xf numFmtId="0" fontId="22" fillId="36" borderId="58" xfId="38" applyFont="1" applyFill="1" applyBorder="1" applyAlignment="1" applyProtection="1">
      <alignment horizontal="center" wrapText="1"/>
      <protection/>
    </xf>
    <xf numFmtId="0" fontId="22" fillId="36" borderId="125" xfId="38" applyFont="1" applyFill="1" applyBorder="1" applyAlignment="1" applyProtection="1">
      <alignment horizontal="center" wrapText="1"/>
      <protection/>
    </xf>
    <xf numFmtId="187" fontId="8" fillId="33" borderId="33" xfId="37" applyNumberFormat="1" applyFont="1" applyFill="1" applyBorder="1" applyAlignment="1" applyProtection="1" quotePrefix="1">
      <alignment horizontal="center" vertical="center"/>
      <protection/>
    </xf>
    <xf numFmtId="187" fontId="8" fillId="33" borderId="34" xfId="37" applyNumberFormat="1" applyFont="1" applyFill="1" applyBorder="1" applyAlignment="1" applyProtection="1" quotePrefix="1">
      <alignment horizontal="center" vertical="center"/>
      <protection/>
    </xf>
    <xf numFmtId="186" fontId="185" fillId="46" borderId="33" xfId="33" applyNumberFormat="1" applyFont="1" applyFill="1" applyBorder="1" applyAlignment="1" applyProtection="1">
      <alignment horizontal="center" vertical="center"/>
      <protection/>
    </xf>
    <xf numFmtId="186" fontId="185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7" fillId="33" borderId="21" xfId="38" applyFont="1" applyFill="1" applyBorder="1" applyAlignment="1" applyProtection="1">
      <alignment horizontal="center" vertical="center" wrapText="1"/>
      <protection/>
    </xf>
    <xf numFmtId="0" fontId="67" fillId="33" borderId="22" xfId="38" applyFont="1" applyFill="1" applyBorder="1" applyAlignment="1" applyProtection="1">
      <alignment horizontal="center" vertical="center" wrapText="1"/>
      <protection/>
    </xf>
    <xf numFmtId="0" fontId="67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3" fillId="36" borderId="33" xfId="69" applyFont="1" applyFill="1" applyBorder="1" applyAlignment="1" applyProtection="1">
      <alignment horizontal="center" vertical="center"/>
      <protection/>
    </xf>
    <xf numFmtId="0" fontId="193" fillId="36" borderId="48" xfId="69" applyFont="1" applyFill="1" applyBorder="1" applyAlignment="1" applyProtection="1">
      <alignment horizontal="center" vertical="center"/>
      <protection/>
    </xf>
    <xf numFmtId="0" fontId="193" fillId="36" borderId="34" xfId="69" applyFont="1" applyFill="1" applyBorder="1" applyAlignment="1" applyProtection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295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294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300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296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297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298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315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299</v>
      </c>
      <c r="E15" s="510">
        <f>+H7-1</f>
        <v>2016</v>
      </c>
      <c r="F15" s="90" t="s">
        <v>301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302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313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314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312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311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324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325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326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327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328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329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305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304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306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330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309</v>
      </c>
      <c r="E36" s="76"/>
      <c r="F36" s="503"/>
      <c r="G36" s="503"/>
      <c r="H36" s="503"/>
      <c r="I36" s="504"/>
      <c r="J36" s="505">
        <f>+H7-1</f>
        <v>2016</v>
      </c>
      <c r="K36" s="67" t="s">
        <v>307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308</v>
      </c>
      <c r="E37" s="76"/>
      <c r="F37" s="503"/>
      <c r="G37" s="563">
        <f>+H7-1</f>
        <v>2016</v>
      </c>
      <c r="H37" s="563"/>
      <c r="I37" s="507" t="s">
        <v>331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332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333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310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334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336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335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341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339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340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342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343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344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345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346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347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:F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351</v>
      </c>
      <c r="C1" s="642"/>
      <c r="D1" s="642"/>
      <c r="E1" s="642"/>
      <c r="F1" s="643"/>
      <c r="G1" s="467" t="s">
        <v>274</v>
      </c>
      <c r="H1" s="460"/>
      <c r="I1" s="633">
        <v>215946</v>
      </c>
      <c r="J1" s="634"/>
      <c r="K1" s="461"/>
      <c r="L1" s="469" t="s">
        <v>275</v>
      </c>
      <c r="M1" s="465">
        <v>5704</v>
      </c>
      <c r="N1" s="461"/>
      <c r="O1" s="469" t="s">
        <v>267</v>
      </c>
      <c r="P1" s="488"/>
      <c r="Q1" s="462"/>
      <c r="R1" s="376" t="s">
        <v>322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352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ОБЩИНА ТРЯВНА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255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30.06.2017 г.</v>
      </c>
      <c r="G11" s="430">
        <f>+P5-1</f>
        <v>2016</v>
      </c>
      <c r="H11" s="15"/>
      <c r="I11" s="130" t="str">
        <f>+O8</f>
        <v>30.06.2017 г.</v>
      </c>
      <c r="J11" s="431">
        <f>+P5-1</f>
        <v>2016</v>
      </c>
      <c r="K11" s="16"/>
      <c r="L11" s="128" t="str">
        <f>+O8</f>
        <v>30.06.2017 г.</v>
      </c>
      <c r="M11" s="432">
        <f>+P5-1</f>
        <v>2016</v>
      </c>
      <c r="N11" s="16"/>
      <c r="O11" s="386" t="str">
        <f>+O8</f>
        <v>30.06.2017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442074</v>
      </c>
      <c r="G15" s="258">
        <v>740705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442074</v>
      </c>
      <c r="P15" s="411">
        <f t="shared" si="0"/>
        <v>740705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647657</v>
      </c>
      <c r="G16" s="260">
        <v>1059608</v>
      </c>
      <c r="H16" s="15"/>
      <c r="I16" s="261"/>
      <c r="J16" s="260"/>
      <c r="K16" s="256"/>
      <c r="L16" s="261"/>
      <c r="M16" s="260"/>
      <c r="N16" s="256"/>
      <c r="O16" s="393">
        <f t="shared" si="0"/>
        <v>647657</v>
      </c>
      <c r="P16" s="446">
        <f t="shared" si="0"/>
        <v>1059608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22471</v>
      </c>
      <c r="G17" s="260">
        <v>49581</v>
      </c>
      <c r="H17" s="15"/>
      <c r="I17" s="261"/>
      <c r="J17" s="260"/>
      <c r="K17" s="256"/>
      <c r="L17" s="261"/>
      <c r="M17" s="260"/>
      <c r="N17" s="256"/>
      <c r="O17" s="393">
        <f t="shared" si="0"/>
        <v>22471</v>
      </c>
      <c r="P17" s="446">
        <f t="shared" si="0"/>
        <v>49581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115132</v>
      </c>
      <c r="G18" s="260">
        <v>197462</v>
      </c>
      <c r="H18" s="15"/>
      <c r="I18" s="261"/>
      <c r="J18" s="260"/>
      <c r="K18" s="256"/>
      <c r="L18" s="261"/>
      <c r="M18" s="260"/>
      <c r="N18" s="256"/>
      <c r="O18" s="393">
        <f t="shared" si="0"/>
        <v>115132</v>
      </c>
      <c r="P18" s="446">
        <f t="shared" si="0"/>
        <v>197462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54282</v>
      </c>
      <c r="G19" s="260">
        <v>140794</v>
      </c>
      <c r="H19" s="15"/>
      <c r="I19" s="261"/>
      <c r="J19" s="260"/>
      <c r="K19" s="256"/>
      <c r="L19" s="261"/>
      <c r="M19" s="260"/>
      <c r="N19" s="256"/>
      <c r="O19" s="393">
        <f t="shared" si="0"/>
        <v>54282</v>
      </c>
      <c r="P19" s="446">
        <f t="shared" si="0"/>
        <v>140794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/>
      <c r="G20" s="260"/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157</v>
      </c>
      <c r="G21" s="260">
        <v>408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157</v>
      </c>
      <c r="P21" s="446">
        <f t="shared" si="0"/>
        <v>408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>
        <v>107</v>
      </c>
      <c r="G22" s="260">
        <v>176</v>
      </c>
      <c r="H22" s="15"/>
      <c r="I22" s="261"/>
      <c r="J22" s="260"/>
      <c r="K22" s="256"/>
      <c r="L22" s="261"/>
      <c r="M22" s="260"/>
      <c r="N22" s="256"/>
      <c r="O22" s="393">
        <f t="shared" si="0"/>
        <v>107</v>
      </c>
      <c r="P22" s="446">
        <f t="shared" si="0"/>
        <v>176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7146</v>
      </c>
      <c r="G23" s="262">
        <v>90605</v>
      </c>
      <c r="H23" s="15"/>
      <c r="I23" s="263"/>
      <c r="J23" s="262"/>
      <c r="K23" s="256"/>
      <c r="L23" s="263"/>
      <c r="M23" s="262"/>
      <c r="N23" s="256"/>
      <c r="O23" s="394">
        <f t="shared" si="0"/>
        <v>7146</v>
      </c>
      <c r="P23" s="417">
        <f t="shared" si="0"/>
        <v>90605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1289026</v>
      </c>
      <c r="G24" s="264">
        <f>+ROUND(+SUM(G15:G23),0)</f>
        <v>2279339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1289026</v>
      </c>
      <c r="P24" s="396">
        <f>+ROUND(+SUM(P15:P23),0)</f>
        <v>2279339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3137</v>
      </c>
      <c r="G26" s="258">
        <v>168730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3137</v>
      </c>
      <c r="P26" s="411">
        <f t="shared" si="1"/>
        <v>168730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621</v>
      </c>
      <c r="G27" s="260">
        <v>6743</v>
      </c>
      <c r="H27" s="15"/>
      <c r="I27" s="261"/>
      <c r="J27" s="260"/>
      <c r="K27" s="256"/>
      <c r="L27" s="261"/>
      <c r="M27" s="260"/>
      <c r="N27" s="256"/>
      <c r="O27" s="393">
        <f t="shared" si="1"/>
        <v>621</v>
      </c>
      <c r="P27" s="446">
        <f t="shared" si="1"/>
        <v>6743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284</v>
      </c>
      <c r="C29" s="173"/>
      <c r="D29" s="174"/>
      <c r="E29" s="15"/>
      <c r="F29" s="265">
        <f>+ROUND(+SUM(F26:F28),0)</f>
        <v>3758</v>
      </c>
      <c r="G29" s="264">
        <f>+ROUND(+SUM(G26:G28),0)</f>
        <v>175473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3758</v>
      </c>
      <c r="P29" s="396">
        <f>+ROUND(+SUM(P26:P28),0)</f>
        <v>175473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285</v>
      </c>
      <c r="C36" s="173"/>
      <c r="D36" s="174"/>
      <c r="E36" s="15"/>
      <c r="F36" s="277">
        <v>-26120</v>
      </c>
      <c r="G36" s="276">
        <v>-67089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-26120</v>
      </c>
      <c r="P36" s="396">
        <f t="shared" si="2"/>
        <v>-67089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-23467</v>
      </c>
      <c r="G37" s="278">
        <v>-58932</v>
      </c>
      <c r="H37" s="15"/>
      <c r="I37" s="279"/>
      <c r="J37" s="278"/>
      <c r="K37" s="256"/>
      <c r="L37" s="279"/>
      <c r="M37" s="278"/>
      <c r="N37" s="256"/>
      <c r="O37" s="408">
        <f t="shared" si="2"/>
        <v>-23467</v>
      </c>
      <c r="P37" s="447">
        <f t="shared" si="2"/>
        <v>-58932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-2653</v>
      </c>
      <c r="G38" s="280">
        <v>-8157</v>
      </c>
      <c r="H38" s="15"/>
      <c r="I38" s="281"/>
      <c r="J38" s="280"/>
      <c r="K38" s="256"/>
      <c r="L38" s="281"/>
      <c r="M38" s="280"/>
      <c r="N38" s="256"/>
      <c r="O38" s="409">
        <f t="shared" si="2"/>
        <v>-2653</v>
      </c>
      <c r="P38" s="448">
        <f t="shared" si="2"/>
        <v>-8157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6431</v>
      </c>
      <c r="G41" s="276">
        <v>8946</v>
      </c>
      <c r="H41" s="15"/>
      <c r="I41" s="277"/>
      <c r="J41" s="276"/>
      <c r="K41" s="256"/>
      <c r="L41" s="277"/>
      <c r="M41" s="276"/>
      <c r="N41" s="256"/>
      <c r="O41" s="395">
        <f>+ROUND(+F41+I41+L41,0)</f>
        <v>6431</v>
      </c>
      <c r="P41" s="396">
        <f>+ROUND(+G41+J41+M41,0)</f>
        <v>8946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>
        <v>21000</v>
      </c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21000</v>
      </c>
      <c r="P44" s="446">
        <f t="shared" si="3"/>
        <v>0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280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11521</v>
      </c>
      <c r="G46" s="262">
        <v>10980</v>
      </c>
      <c r="H46" s="15"/>
      <c r="I46" s="263"/>
      <c r="J46" s="262"/>
      <c r="K46" s="256"/>
      <c r="L46" s="263"/>
      <c r="M46" s="262"/>
      <c r="N46" s="256"/>
      <c r="O46" s="394">
        <f t="shared" si="3"/>
        <v>11521</v>
      </c>
      <c r="P46" s="417">
        <f t="shared" si="3"/>
        <v>10980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32521</v>
      </c>
      <c r="G47" s="264">
        <f>+ROUND(+SUM(G43:G46),0)</f>
        <v>10980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32521</v>
      </c>
      <c r="P47" s="396">
        <f>+ROUND(+SUM(P43:P46),0)</f>
        <v>10980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1305616</v>
      </c>
      <c r="G49" s="286">
        <f>+ROUND(G24+G29+G36+G41+G47,0)</f>
        <v>2407649</v>
      </c>
      <c r="H49" s="15"/>
      <c r="I49" s="287">
        <f>+ROUND(I24+I29+I36+I41+I47,0)</f>
        <v>0</v>
      </c>
      <c r="J49" s="286">
        <f>+ROUND(J24+J29+J36+J41+J47,0)</f>
        <v>0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1305616</v>
      </c>
      <c r="P49" s="413">
        <f>+ROUND(P24+P29+P36+P41+P47,0)</f>
        <v>2407649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1234652</v>
      </c>
      <c r="G52" s="288">
        <v>2316310</v>
      </c>
      <c r="H52" s="15"/>
      <c r="I52" s="289">
        <v>20631</v>
      </c>
      <c r="J52" s="288">
        <v>19430</v>
      </c>
      <c r="K52" s="256"/>
      <c r="L52" s="289"/>
      <c r="M52" s="288"/>
      <c r="N52" s="256"/>
      <c r="O52" s="399">
        <f aca="true" t="shared" si="4" ref="O52:P56">+ROUND(+F52+I52+L52,0)</f>
        <v>1255283</v>
      </c>
      <c r="P52" s="392">
        <f t="shared" si="4"/>
        <v>2335740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20244</v>
      </c>
      <c r="G53" s="262">
        <v>22605</v>
      </c>
      <c r="H53" s="15"/>
      <c r="I53" s="263"/>
      <c r="J53" s="262"/>
      <c r="K53" s="256"/>
      <c r="L53" s="263"/>
      <c r="M53" s="262"/>
      <c r="N53" s="256"/>
      <c r="O53" s="394">
        <f t="shared" si="4"/>
        <v>20244</v>
      </c>
      <c r="P53" s="417">
        <f t="shared" si="4"/>
        <v>22605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39831</v>
      </c>
      <c r="G54" s="262">
        <v>42706</v>
      </c>
      <c r="H54" s="15"/>
      <c r="I54" s="263"/>
      <c r="J54" s="262"/>
      <c r="K54" s="256"/>
      <c r="L54" s="263"/>
      <c r="M54" s="262"/>
      <c r="N54" s="256"/>
      <c r="O54" s="394">
        <f t="shared" si="4"/>
        <v>39831</v>
      </c>
      <c r="P54" s="417">
        <f t="shared" si="4"/>
        <v>42706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1538041</v>
      </c>
      <c r="G55" s="262">
        <v>3077307</v>
      </c>
      <c r="H55" s="15"/>
      <c r="I55" s="263">
        <v>171719</v>
      </c>
      <c r="J55" s="262">
        <v>332304</v>
      </c>
      <c r="K55" s="256"/>
      <c r="L55" s="263"/>
      <c r="M55" s="262"/>
      <c r="N55" s="256"/>
      <c r="O55" s="394">
        <f t="shared" si="4"/>
        <v>1709760</v>
      </c>
      <c r="P55" s="417">
        <f t="shared" si="4"/>
        <v>3409611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322824</v>
      </c>
      <c r="G56" s="262">
        <v>579769</v>
      </c>
      <c r="H56" s="15"/>
      <c r="I56" s="263">
        <v>27428</v>
      </c>
      <c r="J56" s="262">
        <v>53018</v>
      </c>
      <c r="K56" s="256"/>
      <c r="L56" s="263"/>
      <c r="M56" s="262"/>
      <c r="N56" s="256"/>
      <c r="O56" s="394">
        <f t="shared" si="4"/>
        <v>350252</v>
      </c>
      <c r="P56" s="417">
        <f t="shared" si="4"/>
        <v>632787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3155592</v>
      </c>
      <c r="G57" s="290">
        <f>+ROUND(+SUM(G52:G56),0)</f>
        <v>6038697</v>
      </c>
      <c r="H57" s="15"/>
      <c r="I57" s="291">
        <f>+ROUND(+SUM(I52:I56),0)</f>
        <v>219778</v>
      </c>
      <c r="J57" s="290">
        <f>+ROUND(+SUM(J52:J56),0)</f>
        <v>404752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3375370</v>
      </c>
      <c r="P57" s="415">
        <f>+ROUND(+SUM(P52:P56),0)</f>
        <v>6443449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>
        <v>100000</v>
      </c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100000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61172</v>
      </c>
      <c r="G60" s="262">
        <v>1021936</v>
      </c>
      <c r="H60" s="15"/>
      <c r="I60" s="263">
        <v>64889</v>
      </c>
      <c r="J60" s="262">
        <v>40095</v>
      </c>
      <c r="K60" s="256"/>
      <c r="L60" s="263"/>
      <c r="M60" s="262"/>
      <c r="N60" s="256"/>
      <c r="O60" s="394">
        <f t="shared" si="5"/>
        <v>126061</v>
      </c>
      <c r="P60" s="417">
        <f t="shared" si="5"/>
        <v>1062031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22000</v>
      </c>
      <c r="G61" s="262"/>
      <c r="H61" s="15"/>
      <c r="I61" s="263"/>
      <c r="J61" s="262"/>
      <c r="K61" s="256"/>
      <c r="L61" s="263"/>
      <c r="M61" s="262"/>
      <c r="N61" s="256"/>
      <c r="O61" s="394">
        <f t="shared" si="5"/>
        <v>22000</v>
      </c>
      <c r="P61" s="417">
        <f t="shared" si="5"/>
        <v>0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281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83172</v>
      </c>
      <c r="G64" s="290">
        <f>+ROUND(+SUM(G59:G62),0)</f>
        <v>1121936</v>
      </c>
      <c r="H64" s="15"/>
      <c r="I64" s="291">
        <f>+ROUND(+SUM(I59:I62),0)</f>
        <v>64889</v>
      </c>
      <c r="J64" s="290">
        <f>+ROUND(+SUM(J59:J62),0)</f>
        <v>40095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148061</v>
      </c>
      <c r="P64" s="415">
        <f>+ROUND(+SUM(P59:P62),0)</f>
        <v>1162031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282</v>
      </c>
      <c r="C66" s="184"/>
      <c r="D66" s="185"/>
      <c r="E66" s="15"/>
      <c r="F66" s="289">
        <v>7155</v>
      </c>
      <c r="G66" s="288">
        <v>21896</v>
      </c>
      <c r="H66" s="15"/>
      <c r="I66" s="289"/>
      <c r="J66" s="288"/>
      <c r="K66" s="256"/>
      <c r="L66" s="289"/>
      <c r="M66" s="288"/>
      <c r="N66" s="256"/>
      <c r="O66" s="399">
        <f>+ROUND(+F66+I66+L66,0)</f>
        <v>7155</v>
      </c>
      <c r="P66" s="392">
        <f>+ROUND(+G66+J66+M66,0)</f>
        <v>21896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>
        <v>2261</v>
      </c>
      <c r="G67" s="262">
        <v>6011</v>
      </c>
      <c r="H67" s="15"/>
      <c r="I67" s="263"/>
      <c r="J67" s="262"/>
      <c r="K67" s="256"/>
      <c r="L67" s="263"/>
      <c r="M67" s="262"/>
      <c r="N67" s="256"/>
      <c r="O67" s="394">
        <f>+ROUND(+F67+I67+L67,0)</f>
        <v>2261</v>
      </c>
      <c r="P67" s="417">
        <f>+ROUND(+G67+J67+M67,0)</f>
        <v>6011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9416</v>
      </c>
      <c r="G68" s="290">
        <f>+ROUND(+SUM(G66:G67),0)</f>
        <v>27907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9416</v>
      </c>
      <c r="P68" s="415">
        <f>+ROUND(+SUM(P66:P67),0)</f>
        <v>27907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18944</v>
      </c>
      <c r="G70" s="288">
        <v>54886</v>
      </c>
      <c r="H70" s="15"/>
      <c r="I70" s="289">
        <v>49554</v>
      </c>
      <c r="J70" s="288">
        <v>73397</v>
      </c>
      <c r="K70" s="256"/>
      <c r="L70" s="289"/>
      <c r="M70" s="288"/>
      <c r="N70" s="256"/>
      <c r="O70" s="399">
        <f>+ROUND(+F70+I70+L70,0)</f>
        <v>68498</v>
      </c>
      <c r="P70" s="392">
        <f>+ROUND(+G70+J70+M70,0)</f>
        <v>128283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18944</v>
      </c>
      <c r="G72" s="290">
        <f>+ROUND(+SUM(G70:G71),0)</f>
        <v>54886</v>
      </c>
      <c r="H72" s="15"/>
      <c r="I72" s="291">
        <f>+ROUND(+SUM(I70:I71),0)</f>
        <v>49554</v>
      </c>
      <c r="J72" s="290">
        <f>+ROUND(+SUM(J70:J71),0)</f>
        <v>73397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68498</v>
      </c>
      <c r="P72" s="415">
        <f>+ROUND(+SUM(P70:P71),0)</f>
        <v>128283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177173</v>
      </c>
      <c r="G74" s="288">
        <v>315354</v>
      </c>
      <c r="H74" s="15"/>
      <c r="I74" s="289"/>
      <c r="J74" s="288"/>
      <c r="K74" s="256"/>
      <c r="L74" s="289"/>
      <c r="M74" s="288"/>
      <c r="N74" s="256"/>
      <c r="O74" s="399">
        <f>+ROUND(+F74+I74+L74,0)</f>
        <v>177173</v>
      </c>
      <c r="P74" s="392">
        <f>+ROUND(+G74+J74+M74,0)</f>
        <v>315354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177173</v>
      </c>
      <c r="G76" s="290">
        <f>+ROUND(+SUM(G74:G75),0)</f>
        <v>315354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177173</v>
      </c>
      <c r="P76" s="415">
        <f>+ROUND(+SUM(P74:P75),0)</f>
        <v>315354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287</v>
      </c>
      <c r="C78" s="211"/>
      <c r="D78" s="212"/>
      <c r="E78" s="15"/>
      <c r="F78" s="298">
        <f>+ROUND(F57+F64+F68+F72+F76,0)</f>
        <v>3444297</v>
      </c>
      <c r="G78" s="301">
        <f>+ROUND(G57+G64+G68+G72+G76,0)</f>
        <v>7558780</v>
      </c>
      <c r="H78" s="15"/>
      <c r="I78" s="298">
        <f>+ROUND(I57+I64+I68+I72+I76,0)</f>
        <v>334221</v>
      </c>
      <c r="J78" s="301">
        <f>+ROUND(J57+J64+J68+J72+J76,0)</f>
        <v>518244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3778518</v>
      </c>
      <c r="P78" s="425">
        <f>+ROUND(P57+P64+P68+P72+P76,0)</f>
        <v>8077024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286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2637883</v>
      </c>
      <c r="G80" s="258">
        <v>5362962</v>
      </c>
      <c r="H80" s="15"/>
      <c r="I80" s="259">
        <v>231589</v>
      </c>
      <c r="J80" s="258">
        <v>416738</v>
      </c>
      <c r="K80" s="256"/>
      <c r="L80" s="259"/>
      <c r="M80" s="258"/>
      <c r="N80" s="256"/>
      <c r="O80" s="398">
        <f>+ROUND(+F80+I80+L80,0)</f>
        <v>2869472</v>
      </c>
      <c r="P80" s="411">
        <f>+ROUND(+G80+J80+M80,0)</f>
        <v>5779700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>
        <v>-88351</v>
      </c>
      <c r="G81" s="262">
        <v>-34693</v>
      </c>
      <c r="H81" s="15"/>
      <c r="I81" s="263">
        <v>88351</v>
      </c>
      <c r="J81" s="262">
        <v>34693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288</v>
      </c>
      <c r="C82" s="170"/>
      <c r="D82" s="171"/>
      <c r="E82" s="15"/>
      <c r="F82" s="300">
        <f>+ROUND(F80+F81,0)</f>
        <v>2549532</v>
      </c>
      <c r="G82" s="299">
        <f>+ROUND(G80+G81,0)</f>
        <v>5328269</v>
      </c>
      <c r="H82" s="15"/>
      <c r="I82" s="300">
        <f>+ROUND(I80+I81,0)</f>
        <v>319940</v>
      </c>
      <c r="J82" s="299">
        <f>+ROUND(J80+J81,0)</f>
        <v>451431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2869472</v>
      </c>
      <c r="P82" s="420">
        <f>+ROUND(P80+P81,0)</f>
        <v>5779700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289</v>
      </c>
      <c r="C84" s="166"/>
      <c r="D84" s="167"/>
      <c r="E84" s="15"/>
      <c r="F84" s="321">
        <f>+ROUND(F49,0)-ROUND(F78,0)+ROUND(F82,0)</f>
        <v>410851</v>
      </c>
      <c r="G84" s="320">
        <f>+ROUND(G49,0)-ROUND(G78,0)+ROUND(G82,0)</f>
        <v>177138</v>
      </c>
      <c r="H84" s="15"/>
      <c r="I84" s="321">
        <f>+ROUND(I49,0)-ROUND(I78,0)+ROUND(I82,0)</f>
        <v>-14281</v>
      </c>
      <c r="J84" s="320">
        <f>+ROUND(J49,0)-ROUND(J78,0)+ROUND(J82,0)</f>
        <v>-66813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396570</v>
      </c>
      <c r="P84" s="422">
        <f>+ROUND(P49,0)-ROUND(P78,0)+ROUND(P82,0)</f>
        <v>110325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-410851</v>
      </c>
      <c r="G85" s="322">
        <f>+ROUND(G102,0)+ROUND(G121,0)+ROUND(G127,0)-ROUND(G132,0)</f>
        <v>-177138</v>
      </c>
      <c r="H85" s="15"/>
      <c r="I85" s="323">
        <f>+ROUND(I102,0)+ROUND(I121,0)+ROUND(I127,0)-ROUND(I132,0)</f>
        <v>14281</v>
      </c>
      <c r="J85" s="322">
        <f>+ROUND(J102,0)+ROUND(J121,0)+ROUND(J127,0)-ROUND(J132,0)</f>
        <v>66813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-396570</v>
      </c>
      <c r="P85" s="424">
        <f>+ROUND(P102,0)+ROUND(P121,0)+ROUND(P127,0)-ROUND(P132,0)</f>
        <v>-110325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283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290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323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291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/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0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0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0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-71754</v>
      </c>
      <c r="G110" s="262">
        <v>-143508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-71754</v>
      </c>
      <c r="P110" s="417">
        <f>+ROUND(+G110+J110+M110,0)</f>
        <v>-143508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-71754</v>
      </c>
      <c r="G111" s="290">
        <f>+ROUND(+SUM(G109:G110),0)</f>
        <v>-143508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-71754</v>
      </c>
      <c r="P111" s="415">
        <f>+ROUND(+SUM(P109:P110),0)</f>
        <v>-143508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>
        <v>-18181</v>
      </c>
      <c r="G114" s="262">
        <v>-46696</v>
      </c>
      <c r="H114" s="15"/>
      <c r="I114" s="263"/>
      <c r="J114" s="262"/>
      <c r="K114" s="256"/>
      <c r="L114" s="263"/>
      <c r="M114" s="262"/>
      <c r="N114" s="256"/>
      <c r="O114" s="394">
        <f>+ROUND(+F114+I114+L114,0)</f>
        <v>-18181</v>
      </c>
      <c r="P114" s="417">
        <f>+ROUND(+G114+J114+M114,0)</f>
        <v>-46696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-18181</v>
      </c>
      <c r="G115" s="290">
        <f>+ROUND(+SUM(G113:G114),0)</f>
        <v>-46696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-18181</v>
      </c>
      <c r="P115" s="415">
        <f>+ROUND(+SUM(P113:P114),0)</f>
        <v>-46696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-34760</v>
      </c>
      <c r="M117" s="288"/>
      <c r="N117" s="256"/>
      <c r="O117" s="399">
        <f>+ROUND(+F117+I117+L117,0)</f>
        <v>-34760</v>
      </c>
      <c r="P117" s="392">
        <f>+ROUND(+G117+J117+M117,0)</f>
        <v>0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5490</v>
      </c>
      <c r="G118" s="262">
        <v>127468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5490</v>
      </c>
      <c r="P118" s="417">
        <f>+ROUND(+G118+J118+M118,0)</f>
        <v>127468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5490</v>
      </c>
      <c r="G119" s="290">
        <f>+ROUND(+SUM(G117:G118),0)</f>
        <v>127468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-34760</v>
      </c>
      <c r="M119" s="290">
        <f>+ROUND(+SUM(M117:M118),0)</f>
        <v>0</v>
      </c>
      <c r="N119" s="256"/>
      <c r="O119" s="414">
        <f>+ROUND(+SUM(O117:O118),0)</f>
        <v>-29270</v>
      </c>
      <c r="P119" s="415">
        <f>+ROUND(+SUM(P117:P118),0)</f>
        <v>127468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-84445</v>
      </c>
      <c r="G121" s="301">
        <f>+ROUND(G107+G111+G115+G119,0)</f>
        <v>-62736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-34760</v>
      </c>
      <c r="M121" s="301">
        <f>+ROUND(M107+M111+M115+M119,0)</f>
        <v>0</v>
      </c>
      <c r="N121" s="256"/>
      <c r="O121" s="418">
        <f>+ROUND(O107+O111+O115+O119,0)</f>
        <v>-119205</v>
      </c>
      <c r="P121" s="425">
        <f>+ROUND(P107+P111+P115+P119,0)</f>
        <v>-62736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-14281</v>
      </c>
      <c r="G124" s="262">
        <v>14585</v>
      </c>
      <c r="H124" s="15"/>
      <c r="I124" s="263">
        <v>14281</v>
      </c>
      <c r="J124" s="262">
        <v>-14585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-14281</v>
      </c>
      <c r="G127" s="299">
        <f>+ROUND(+SUM(G123:G126),0)</f>
        <v>14585</v>
      </c>
      <c r="H127" s="15"/>
      <c r="I127" s="300">
        <f>+ROUND(+SUM(I123:I126),0)</f>
        <v>14281</v>
      </c>
      <c r="J127" s="299">
        <f>+ROUND(+SUM(J123:J126),0)</f>
        <v>-14585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556086</v>
      </c>
      <c r="G129" s="258">
        <v>427099</v>
      </c>
      <c r="H129" s="15"/>
      <c r="I129" s="259"/>
      <c r="J129" s="258">
        <v>81398</v>
      </c>
      <c r="K129" s="256"/>
      <c r="L129" s="259">
        <v>158671</v>
      </c>
      <c r="M129" s="258"/>
      <c r="N129" s="256"/>
      <c r="O129" s="398">
        <f aca="true" t="shared" si="8" ref="O129:P131">+ROUND(+F129+I129+L129,0)</f>
        <v>714757</v>
      </c>
      <c r="P129" s="411">
        <f t="shared" si="8"/>
        <v>508497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868211</v>
      </c>
      <c r="G131" s="262">
        <v>556086</v>
      </c>
      <c r="H131" s="15"/>
      <c r="I131" s="263"/>
      <c r="J131" s="262"/>
      <c r="K131" s="256"/>
      <c r="L131" s="263">
        <v>123911</v>
      </c>
      <c r="M131" s="262"/>
      <c r="N131" s="256"/>
      <c r="O131" s="394">
        <f t="shared" si="8"/>
        <v>992122</v>
      </c>
      <c r="P131" s="417">
        <f t="shared" si="8"/>
        <v>556086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312125</v>
      </c>
      <c r="G132" s="304">
        <f>+ROUND(+G131-G129-G130,0)</f>
        <v>128987</v>
      </c>
      <c r="H132" s="15"/>
      <c r="I132" s="305">
        <f>+ROUND(+I131-I129-I130,0)</f>
        <v>0</v>
      </c>
      <c r="J132" s="304">
        <f>+ROUND(+J131-J129-J130,0)</f>
        <v>-81398</v>
      </c>
      <c r="K132" s="256"/>
      <c r="L132" s="305">
        <f>+ROUND(+L131-L129-L130,0)</f>
        <v>-34760</v>
      </c>
      <c r="M132" s="304">
        <f>+ROUND(+M131-M129-M130,0)</f>
        <v>0</v>
      </c>
      <c r="N132" s="256"/>
      <c r="O132" s="428">
        <f>+ROUND(+O131-O129-O130,0)</f>
        <v>277365</v>
      </c>
      <c r="P132" s="429">
        <f>+ROUND(+P131-P129-P130,0)</f>
        <v>47589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13072017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 t="s">
        <v>349</v>
      </c>
      <c r="G141" s="645"/>
      <c r="H141" s="645"/>
      <c r="I141" s="646"/>
      <c r="J141" s="378"/>
      <c r="K141" s="16"/>
      <c r="L141" s="378" t="s">
        <v>250</v>
      </c>
      <c r="M141" s="644" t="s">
        <v>350</v>
      </c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318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319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320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321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ОБЩИНА ТРЯВНА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215946</v>
      </c>
      <c r="J1" s="668"/>
      <c r="K1" s="473"/>
      <c r="L1" s="474" t="s">
        <v>275</v>
      </c>
      <c r="M1" s="475">
        <f>+'Cash-Flow-2017-Leva'!M1</f>
        <v>5704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ГР.ТРЯВНА УЛ. "АНГЕЛ КЪНЧЕВ" 21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ОБЩИНА ТРЯВНА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30.06.2017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30.06.2017 г.</v>
      </c>
      <c r="G11" s="430">
        <f>+'Cash-Flow-2017-Leva'!G11</f>
        <v>2016</v>
      </c>
      <c r="H11" s="5"/>
      <c r="I11" s="130" t="str">
        <f>+O8</f>
        <v>30.06.2017 г.</v>
      </c>
      <c r="J11" s="431">
        <f>+'Cash-Flow-2017-Leva'!J11</f>
        <v>2016</v>
      </c>
      <c r="K11" s="5"/>
      <c r="L11" s="128" t="str">
        <f>+O8</f>
        <v>30.06.2017 г.</v>
      </c>
      <c r="M11" s="432">
        <f>+'Cash-Flow-2017-Leva'!M11</f>
        <v>2016</v>
      </c>
      <c r="N11" s="511"/>
      <c r="O11" s="386" t="str">
        <f>+O8</f>
        <v>30.06.2017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442.074</v>
      </c>
      <c r="G15" s="284">
        <f>+'Cash-Flow-2017-Leva'!G15/1000</f>
        <v>740.705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442.074</v>
      </c>
      <c r="P15" s="411">
        <f aca="true" t="shared" si="1" ref="P15:P23">+G15+J15+M15</f>
        <v>740.705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647.657</v>
      </c>
      <c r="G16" s="307">
        <f>+'Cash-Flow-2017-Leva'!G16/1000</f>
        <v>1059.608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647.657</v>
      </c>
      <c r="P16" s="446">
        <f t="shared" si="1"/>
        <v>1059.608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22.471</v>
      </c>
      <c r="G17" s="307">
        <f>+'Cash-Flow-2017-Leva'!G17/1000</f>
        <v>49.581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22.471</v>
      </c>
      <c r="P17" s="446">
        <f t="shared" si="1"/>
        <v>49.581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115.132</v>
      </c>
      <c r="G18" s="307">
        <f>+'Cash-Flow-2017-Leva'!G18/1000</f>
        <v>197.462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115.132</v>
      </c>
      <c r="P18" s="446">
        <f t="shared" si="1"/>
        <v>197.462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54.282</v>
      </c>
      <c r="G19" s="307">
        <f>+'Cash-Flow-2017-Leva'!G19/1000</f>
        <v>140.794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54.282</v>
      </c>
      <c r="P19" s="446">
        <f t="shared" si="1"/>
        <v>140.794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0.157</v>
      </c>
      <c r="G21" s="307">
        <f>+'Cash-Flow-2017-Leva'!G21/1000</f>
        <v>0.408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0.157</v>
      </c>
      <c r="P21" s="446">
        <f t="shared" si="1"/>
        <v>0.408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0.107</v>
      </c>
      <c r="G22" s="307">
        <f>+'Cash-Flow-2017-Leva'!G22/1000</f>
        <v>0.176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0.107</v>
      </c>
      <c r="P22" s="446">
        <f t="shared" si="1"/>
        <v>0.176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7.146</v>
      </c>
      <c r="G23" s="296">
        <f>+'Cash-Flow-2017-Leva'!G23/1000</f>
        <v>90.605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7.146</v>
      </c>
      <c r="P23" s="417">
        <f t="shared" si="1"/>
        <v>90.605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1289.0259999999998</v>
      </c>
      <c r="G24" s="264">
        <f>+SUM(G15:G23)</f>
        <v>2279.339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1289.0259999999998</v>
      </c>
      <c r="P24" s="396">
        <f>+SUM(P15:P23)</f>
        <v>2279.339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3.137</v>
      </c>
      <c r="G26" s="284">
        <f>+'Cash-Flow-2017-Leva'!G26/1000</f>
        <v>168.73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3.137</v>
      </c>
      <c r="P26" s="411">
        <f t="shared" si="2"/>
        <v>168.73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0.621</v>
      </c>
      <c r="G27" s="307">
        <f>+'Cash-Flow-2017-Leva'!G27/1000</f>
        <v>6.743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0.621</v>
      </c>
      <c r="P27" s="446">
        <f t="shared" si="2"/>
        <v>6.743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284</v>
      </c>
      <c r="C29" s="173"/>
      <c r="D29" s="174"/>
      <c r="E29" s="306"/>
      <c r="F29" s="265">
        <f>+SUM(F26:F28)</f>
        <v>3.758</v>
      </c>
      <c r="G29" s="264">
        <f>+SUM(G26:G28)</f>
        <v>175.47299999999998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3.758</v>
      </c>
      <c r="P29" s="396">
        <f>+SUM(P26:P28)</f>
        <v>175.47299999999998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285</v>
      </c>
      <c r="C36" s="173"/>
      <c r="D36" s="174"/>
      <c r="E36" s="306"/>
      <c r="F36" s="265">
        <f>+'Cash-Flow-2017-Leva'!F36/1000</f>
        <v>-26.12</v>
      </c>
      <c r="G36" s="264">
        <f>+'Cash-Flow-2017-Leva'!G36/1000</f>
        <v>-67.089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-26.12</v>
      </c>
      <c r="P36" s="396">
        <f t="shared" si="3"/>
        <v>-67.089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-23.467</v>
      </c>
      <c r="G37" s="309">
        <f>+'Cash-Flow-2017-Leva'!G37/1000</f>
        <v>-58.932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-23.467</v>
      </c>
      <c r="P37" s="447">
        <f t="shared" si="3"/>
        <v>-58.932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-2.653</v>
      </c>
      <c r="G38" s="311">
        <f>+'Cash-Flow-2017-Leva'!G38/1000</f>
        <v>-8.157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-2.653</v>
      </c>
      <c r="P38" s="448">
        <f t="shared" si="3"/>
        <v>-8.157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6.431</v>
      </c>
      <c r="G41" s="264">
        <f>+'Cash-Flow-2017-Leva'!G41/1000</f>
        <v>8.946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6.431</v>
      </c>
      <c r="P41" s="396">
        <f>+G41+J41+M41</f>
        <v>8.946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21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21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280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11.521</v>
      </c>
      <c r="G46" s="296">
        <f>+'Cash-Flow-2017-Leva'!G46/1000</f>
        <v>10.98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11.521</v>
      </c>
      <c r="P46" s="417">
        <f t="shared" si="4"/>
        <v>10.98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32.521</v>
      </c>
      <c r="G47" s="264">
        <f>+SUM(G43:G46)</f>
        <v>10.98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32.521</v>
      </c>
      <c r="P47" s="396">
        <f>+SUM(P43:P46)</f>
        <v>10.98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1305.616</v>
      </c>
      <c r="G49" s="286">
        <f>+G24+G29+G36+G41+G47</f>
        <v>2407.649</v>
      </c>
      <c r="H49" s="306"/>
      <c r="I49" s="287">
        <f>+I24+I29+I36+I41+I47</f>
        <v>0</v>
      </c>
      <c r="J49" s="286">
        <f>+J24+J29+J36+J41+J47</f>
        <v>0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1305.616</v>
      </c>
      <c r="P49" s="413">
        <f>+P24+P29+P36+P41+P47</f>
        <v>2407.649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1234.652</v>
      </c>
      <c r="G52" s="257">
        <f>+'Cash-Flow-2017-Leva'!G52/1000</f>
        <v>2316.31</v>
      </c>
      <c r="H52" s="306"/>
      <c r="I52" s="267">
        <f>+'Cash-Flow-2017-Leva'!I52/1000</f>
        <v>20.631</v>
      </c>
      <c r="J52" s="257">
        <f>+'Cash-Flow-2017-Leva'!J52/1000</f>
        <v>19.43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1255.2830000000001</v>
      </c>
      <c r="P52" s="392">
        <f t="shared" si="5"/>
        <v>2335.74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20.244</v>
      </c>
      <c r="G53" s="296">
        <f>+'Cash-Flow-2017-Leva'!G53/1000</f>
        <v>22.605</v>
      </c>
      <c r="H53" s="306"/>
      <c r="I53" s="297">
        <f>+'Cash-Flow-2017-Leva'!I53/1000</f>
        <v>0</v>
      </c>
      <c r="J53" s="296">
        <f>+'Cash-Flow-2017-Leva'!J53/1000</f>
        <v>0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20.244</v>
      </c>
      <c r="P53" s="417">
        <f t="shared" si="5"/>
        <v>22.605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39.831</v>
      </c>
      <c r="G54" s="296">
        <f>+'Cash-Flow-2017-Leva'!G54/1000</f>
        <v>42.706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39.831</v>
      </c>
      <c r="P54" s="417">
        <f t="shared" si="5"/>
        <v>42.706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1538.041</v>
      </c>
      <c r="G55" s="296">
        <f>+'Cash-Flow-2017-Leva'!G55/1000</f>
        <v>3077.307</v>
      </c>
      <c r="H55" s="306"/>
      <c r="I55" s="297">
        <f>+'Cash-Flow-2017-Leva'!I55/1000</f>
        <v>171.719</v>
      </c>
      <c r="J55" s="296">
        <f>+'Cash-Flow-2017-Leva'!J55/1000</f>
        <v>332.304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1709.76</v>
      </c>
      <c r="P55" s="417">
        <f t="shared" si="5"/>
        <v>3409.611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322.824</v>
      </c>
      <c r="G56" s="296">
        <f>+'Cash-Flow-2017-Leva'!G56/1000</f>
        <v>579.769</v>
      </c>
      <c r="H56" s="306"/>
      <c r="I56" s="297">
        <f>+'Cash-Flow-2017-Leva'!I56/1000</f>
        <v>27.428</v>
      </c>
      <c r="J56" s="296">
        <f>+'Cash-Flow-2017-Leva'!J56/1000</f>
        <v>53.018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350.252</v>
      </c>
      <c r="P56" s="417">
        <f t="shared" si="5"/>
        <v>632.787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3155.592</v>
      </c>
      <c r="G57" s="290">
        <f>+SUM(G52:G56)</f>
        <v>6038.697</v>
      </c>
      <c r="H57" s="306"/>
      <c r="I57" s="291">
        <f>+SUM(I52:I56)</f>
        <v>219.778</v>
      </c>
      <c r="J57" s="290">
        <f>+SUM(J52:J56)</f>
        <v>404.75199999999995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3375.37</v>
      </c>
      <c r="P57" s="415">
        <f>+SUM(P52:P56)</f>
        <v>6443.4490000000005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100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100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61.172</v>
      </c>
      <c r="G60" s="296">
        <f>+'Cash-Flow-2017-Leva'!G60/1000</f>
        <v>1021.936</v>
      </c>
      <c r="H60" s="306"/>
      <c r="I60" s="297">
        <f>+'Cash-Flow-2017-Leva'!I60/1000</f>
        <v>64.889</v>
      </c>
      <c r="J60" s="296">
        <f>+'Cash-Flow-2017-Leva'!J60/1000</f>
        <v>40.095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126.06099999999999</v>
      </c>
      <c r="P60" s="417">
        <f t="shared" si="6"/>
        <v>1062.031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22</v>
      </c>
      <c r="G61" s="296">
        <f>+'Cash-Flow-2017-Leva'!G61/1000</f>
        <v>0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22</v>
      </c>
      <c r="P61" s="417">
        <f t="shared" si="6"/>
        <v>0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281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83.172</v>
      </c>
      <c r="G64" s="290">
        <f>+SUM(G59:G62)</f>
        <v>1121.9360000000001</v>
      </c>
      <c r="H64" s="306"/>
      <c r="I64" s="291">
        <f>+SUM(I59:I62)</f>
        <v>64.889</v>
      </c>
      <c r="J64" s="290">
        <f>+SUM(J59:J62)</f>
        <v>40.095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148.06099999999998</v>
      </c>
      <c r="P64" s="415">
        <f>+SUM(P59:P62)</f>
        <v>1162.031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282</v>
      </c>
      <c r="C66" s="184"/>
      <c r="D66" s="185"/>
      <c r="E66" s="306"/>
      <c r="F66" s="267">
        <f>+'Cash-Flow-2017-Leva'!F66/1000</f>
        <v>7.155</v>
      </c>
      <c r="G66" s="257">
        <f>+'Cash-Flow-2017-Leva'!G66/1000</f>
        <v>21.896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7.155</v>
      </c>
      <c r="P66" s="392">
        <f>+G66+J66+M66</f>
        <v>21.896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2.261</v>
      </c>
      <c r="G67" s="296">
        <f>+'Cash-Flow-2017-Leva'!G67/1000</f>
        <v>6.011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2.261</v>
      </c>
      <c r="P67" s="417">
        <f>+G67+J67+M67</f>
        <v>6.011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9.416</v>
      </c>
      <c r="G68" s="290">
        <f>+SUM(G66:G67)</f>
        <v>27.907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9.416</v>
      </c>
      <c r="P68" s="415">
        <f>+SUM(P66:P67)</f>
        <v>27.907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18.944</v>
      </c>
      <c r="G70" s="257">
        <f>+'Cash-Flow-2017-Leva'!G70/1000</f>
        <v>54.886</v>
      </c>
      <c r="H70" s="306"/>
      <c r="I70" s="267">
        <f>+'Cash-Flow-2017-Leva'!I70/1000</f>
        <v>49.554</v>
      </c>
      <c r="J70" s="257">
        <f>+'Cash-Flow-2017-Leva'!J70/1000</f>
        <v>73.397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68.498</v>
      </c>
      <c r="P70" s="392">
        <f>+G70+J70+M70</f>
        <v>128.28300000000002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18.944</v>
      </c>
      <c r="G72" s="290">
        <f>+SUM(G70:G71)</f>
        <v>54.886</v>
      </c>
      <c r="H72" s="306"/>
      <c r="I72" s="291">
        <f>+SUM(I70:I71)</f>
        <v>49.554</v>
      </c>
      <c r="J72" s="290">
        <f>+SUM(J70:J71)</f>
        <v>73.397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68.498</v>
      </c>
      <c r="P72" s="415">
        <f>+SUM(P70:P71)</f>
        <v>128.28300000000002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177.173</v>
      </c>
      <c r="G74" s="257">
        <f>+'Cash-Flow-2017-Leva'!G74/1000</f>
        <v>315.354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177.173</v>
      </c>
      <c r="P74" s="392">
        <f>+G74+J74+M74</f>
        <v>315.354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177.173</v>
      </c>
      <c r="G76" s="290">
        <f>+SUM(G74:G75)</f>
        <v>315.354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177.173</v>
      </c>
      <c r="P76" s="415">
        <f>+SUM(P74:P75)</f>
        <v>315.354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287</v>
      </c>
      <c r="C78" s="211"/>
      <c r="D78" s="212"/>
      <c r="E78" s="306"/>
      <c r="F78" s="298">
        <f>+F57+F64+F68+F72+F76</f>
        <v>3444.2970000000005</v>
      </c>
      <c r="G78" s="301">
        <f>+G57+G64+G68+G72+G76</f>
        <v>7558.780000000001</v>
      </c>
      <c r="H78" s="306"/>
      <c r="I78" s="298">
        <f>+I57+I64+I68+I72+I76</f>
        <v>334.221</v>
      </c>
      <c r="J78" s="301">
        <f>+J57+J64+J68+J72+J76</f>
        <v>518.244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3778.518</v>
      </c>
      <c r="P78" s="425">
        <f>+P57+P64+P68+P72+P76</f>
        <v>8077.024000000001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286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2637.883</v>
      </c>
      <c r="G80" s="284">
        <f>+'Cash-Flow-2017-Leva'!G80/1000</f>
        <v>5362.962</v>
      </c>
      <c r="H80" s="306"/>
      <c r="I80" s="285">
        <f>+'Cash-Flow-2017-Leva'!I80/1000</f>
        <v>231.589</v>
      </c>
      <c r="J80" s="284">
        <f>+'Cash-Flow-2017-Leva'!J80/1000</f>
        <v>416.738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2869.4719999999998</v>
      </c>
      <c r="P80" s="411">
        <f>+G80+J80+M80</f>
        <v>5779.700000000001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-88.351</v>
      </c>
      <c r="G81" s="296">
        <f>+'Cash-Flow-2017-Leva'!G81/1000</f>
        <v>-34.693</v>
      </c>
      <c r="H81" s="306"/>
      <c r="I81" s="297">
        <f>+'Cash-Flow-2017-Leva'!I81/1000</f>
        <v>88.351</v>
      </c>
      <c r="J81" s="296">
        <f>+'Cash-Flow-2017-Leva'!J81/1000</f>
        <v>34.693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288</v>
      </c>
      <c r="C82" s="170"/>
      <c r="D82" s="171"/>
      <c r="E82" s="306"/>
      <c r="F82" s="300">
        <f>+F80+F81</f>
        <v>2549.5319999999997</v>
      </c>
      <c r="G82" s="299">
        <f>+G80+G81</f>
        <v>5328.269</v>
      </c>
      <c r="H82" s="306"/>
      <c r="I82" s="300">
        <f>+I80+I81</f>
        <v>319.94</v>
      </c>
      <c r="J82" s="299">
        <f>+J80+J81</f>
        <v>451.431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2869.4719999999998</v>
      </c>
      <c r="P82" s="420">
        <f>+P80+P81</f>
        <v>5779.700000000001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289</v>
      </c>
      <c r="C84" s="166"/>
      <c r="D84" s="167"/>
      <c r="E84" s="306"/>
      <c r="F84" s="321">
        <f>+F49-F78+F82</f>
        <v>410.8509999999992</v>
      </c>
      <c r="G84" s="320">
        <f>+G49-G78+G82</f>
        <v>177.137999999999</v>
      </c>
      <c r="H84" s="306"/>
      <c r="I84" s="321">
        <f>+I49-I78+I82</f>
        <v>-14.281000000000006</v>
      </c>
      <c r="J84" s="320">
        <f>+J49-J78+J82</f>
        <v>-66.81300000000005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396.5699999999997</v>
      </c>
      <c r="P84" s="422">
        <f>+P49-P78+P82</f>
        <v>110.32499999999891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-410.851</v>
      </c>
      <c r="G85" s="322">
        <f>+G102+G121+G127-G132</f>
        <v>-177.13800000000003</v>
      </c>
      <c r="H85" s="306"/>
      <c r="I85" s="323">
        <f>+I102+I121+I127-I132</f>
        <v>14.281</v>
      </c>
      <c r="J85" s="322">
        <f>+J102+J121+J127-J132</f>
        <v>66.81299999999999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-396.57</v>
      </c>
      <c r="P85" s="424">
        <f>+P102+P121+P127-P132</f>
        <v>-110.32500000000006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283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290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323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291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0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0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0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0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0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0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-71.754</v>
      </c>
      <c r="G110" s="296">
        <f>+'Cash-Flow-2017-Leva'!G110/1000</f>
        <v>-143.508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-71.754</v>
      </c>
      <c r="P110" s="417">
        <f>+G110+J110+M110</f>
        <v>-143.508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-71.754</v>
      </c>
      <c r="G111" s="290">
        <f>+SUM(G109:G110)</f>
        <v>-143.508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-71.754</v>
      </c>
      <c r="P111" s="415">
        <f>+SUM(P109:P110)</f>
        <v>-143.508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-18.181</v>
      </c>
      <c r="G114" s="296">
        <f>+'Cash-Flow-2017-Leva'!G114/1000</f>
        <v>-46.696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-18.181</v>
      </c>
      <c r="P114" s="417">
        <f>+G114+J114+M114</f>
        <v>-46.696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-18.181</v>
      </c>
      <c r="G115" s="290">
        <f>+SUM(G113:G114)</f>
        <v>-46.696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-18.181</v>
      </c>
      <c r="P115" s="415">
        <f>+SUM(P113:P114)</f>
        <v>-46.696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-34.76</v>
      </c>
      <c r="M117" s="257">
        <f>+'Cash-Flow-2017-Leva'!M117/1000</f>
        <v>0</v>
      </c>
      <c r="N117" s="512"/>
      <c r="O117" s="399">
        <f>+F117+I117+L117</f>
        <v>-34.76</v>
      </c>
      <c r="P117" s="392">
        <f>+G117+J117+M117</f>
        <v>0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5.49</v>
      </c>
      <c r="G118" s="296">
        <f>+'Cash-Flow-2017-Leva'!G118/1000</f>
        <v>127.468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5.49</v>
      </c>
      <c r="P118" s="417">
        <f>+G118+J118+M118</f>
        <v>127.468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5.49</v>
      </c>
      <c r="G119" s="290">
        <f>+SUM(G117:G118)</f>
        <v>127.468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-34.76</v>
      </c>
      <c r="M119" s="290">
        <f>+SUM(M117:M118)</f>
        <v>0</v>
      </c>
      <c r="N119" s="512"/>
      <c r="O119" s="414">
        <f>+SUM(O117:O118)</f>
        <v>-29.269999999999996</v>
      </c>
      <c r="P119" s="415">
        <f>+SUM(P117:P118)</f>
        <v>127.468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-84.44500000000001</v>
      </c>
      <c r="G121" s="301">
        <f>+G107+G111+G115+G119</f>
        <v>-62.736000000000004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-34.76</v>
      </c>
      <c r="M121" s="301">
        <f>+M107+M111+M115+M119</f>
        <v>0</v>
      </c>
      <c r="N121" s="512"/>
      <c r="O121" s="418">
        <f>+O107+O111+O115+O119</f>
        <v>-119.205</v>
      </c>
      <c r="P121" s="425">
        <f>+P107+P111+P115+P119</f>
        <v>-62.736000000000004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-14.281</v>
      </c>
      <c r="G124" s="296">
        <f>+'Cash-Flow-2017-Leva'!G124/1000</f>
        <v>14.585</v>
      </c>
      <c r="H124" s="306"/>
      <c r="I124" s="297">
        <f>+'Cash-Flow-2017-Leva'!I124/1000</f>
        <v>14.281</v>
      </c>
      <c r="J124" s="296">
        <f>+'Cash-Flow-2017-Leva'!J124/1000</f>
        <v>-14.585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-14.281</v>
      </c>
      <c r="G127" s="299">
        <f>+SUM(G123:G126)</f>
        <v>14.585</v>
      </c>
      <c r="H127" s="306"/>
      <c r="I127" s="300">
        <f>+SUM(I123:I126)</f>
        <v>14.281</v>
      </c>
      <c r="J127" s="299">
        <f>+SUM(J123:J126)</f>
        <v>-14.585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556.086</v>
      </c>
      <c r="G129" s="284">
        <f>+'Cash-Flow-2017-Leva'!G129/1000</f>
        <v>427.099</v>
      </c>
      <c r="H129" s="306"/>
      <c r="I129" s="285">
        <f>+'Cash-Flow-2017-Leva'!I129/1000</f>
        <v>0</v>
      </c>
      <c r="J129" s="284">
        <f>+'Cash-Flow-2017-Leva'!J129/1000</f>
        <v>81.398</v>
      </c>
      <c r="K129" s="306"/>
      <c r="L129" s="285">
        <f>+'Cash-Flow-2017-Leva'!L129/1000</f>
        <v>158.671</v>
      </c>
      <c r="M129" s="284">
        <f>+'Cash-Flow-2017-Leva'!M129/1000</f>
        <v>0</v>
      </c>
      <c r="N129" s="512"/>
      <c r="O129" s="398">
        <f aca="true" t="shared" si="9" ref="O129:P131">+F129+I129+L129</f>
        <v>714.7570000000001</v>
      </c>
      <c r="P129" s="411">
        <f t="shared" si="9"/>
        <v>508.49699999999996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868.211</v>
      </c>
      <c r="G131" s="296">
        <f>+'Cash-Flow-2017-Leva'!G131/1000</f>
        <v>556.086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123.911</v>
      </c>
      <c r="M131" s="296">
        <f>+'Cash-Flow-2017-Leva'!M131/1000</f>
        <v>0</v>
      </c>
      <c r="N131" s="512"/>
      <c r="O131" s="394">
        <f t="shared" si="9"/>
        <v>992.1220000000001</v>
      </c>
      <c r="P131" s="417">
        <f t="shared" si="9"/>
        <v>556.086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312.125</v>
      </c>
      <c r="G132" s="304">
        <f>+G131-G129-G130</f>
        <v>128.98700000000002</v>
      </c>
      <c r="H132" s="306"/>
      <c r="I132" s="305">
        <f>+I131-I129-I130</f>
        <v>0</v>
      </c>
      <c r="J132" s="304">
        <f>+J131-J129-J130</f>
        <v>-81.398</v>
      </c>
      <c r="K132" s="306"/>
      <c r="L132" s="305">
        <f>+L131-L129-L130</f>
        <v>-34.75999999999999</v>
      </c>
      <c r="M132" s="304">
        <f>+M131-M129-M130</f>
        <v>0</v>
      </c>
      <c r="N132" s="512"/>
      <c r="O132" s="428">
        <f>+O131-O129-O130</f>
        <v>277.365</v>
      </c>
      <c r="P132" s="429">
        <f>+P131-P129-P130</f>
        <v>47.589000000000055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13072017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318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319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316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317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292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293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Valq-308</cp:lastModifiedBy>
  <cp:lastPrinted>2017-03-31T15:04:28Z</cp:lastPrinted>
  <dcterms:created xsi:type="dcterms:W3CDTF">2015-12-01T07:17:04Z</dcterms:created>
  <dcterms:modified xsi:type="dcterms:W3CDTF">2017-07-13T12:42:56Z</dcterms:modified>
  <cp:category/>
  <cp:version/>
  <cp:contentType/>
  <cp:contentStatus/>
</cp:coreProperties>
</file>